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itaKasNextvastgoe\Dropbox\scobe\1. Opleidingen\1. PVG\00 Microlearning PVG\00 Live\00 Basis Startoefeningen\"/>
    </mc:Choice>
  </mc:AlternateContent>
  <xr:revisionPtr revIDLastSave="0" documentId="8_{EF8EAE91-EF53-4B88-858F-4DDB7CDAB9EC}" xr6:coauthVersionLast="47" xr6:coauthVersionMax="47" xr10:uidLastSave="{00000000-0000-0000-0000-000000000000}"/>
  <bookViews>
    <workbookView xWindow="23880" yWindow="-120" windowWidth="29040" windowHeight="15720" xr2:uid="{8A61EB81-079B-45B3-8BD7-9DE071DAA17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J49" i="1"/>
  <c r="H49" i="1"/>
  <c r="F49" i="1"/>
  <c r="L45" i="1"/>
  <c r="J45" i="1"/>
  <c r="H45" i="1"/>
  <c r="F45" i="1"/>
  <c r="L41" i="1"/>
  <c r="J41" i="1"/>
  <c r="H41" i="1"/>
  <c r="F41" i="1"/>
  <c r="N41" i="1" s="1"/>
  <c r="H31" i="1"/>
  <c r="H30" i="1"/>
  <c r="H29" i="1"/>
  <c r="H35" i="1"/>
  <c r="H34" i="1"/>
  <c r="H33" i="1"/>
  <c r="H23" i="1"/>
  <c r="H25" i="1"/>
  <c r="H24" i="1"/>
  <c r="H18" i="1"/>
  <c r="H17" i="1"/>
  <c r="H16" i="1"/>
  <c r="N49" i="1" l="1"/>
  <c r="N45" i="1"/>
  <c r="H14" i="1" l="1"/>
  <c r="H13" i="1"/>
  <c r="H12" i="1"/>
  <c r="H8" i="1"/>
  <c r="H6" i="1"/>
  <c r="H5" i="1"/>
  <c r="H4" i="1"/>
  <c r="H7" i="1" l="1"/>
</calcChain>
</file>

<file path=xl/sharedStrings.xml><?xml version="1.0" encoding="utf-8"?>
<sst xmlns="http://schemas.openxmlformats.org/spreadsheetml/2006/main" count="116" uniqueCount="68">
  <si>
    <t>=1/SOM(8;4)</t>
  </si>
  <si>
    <t>=1/(8+4)</t>
  </si>
  <si>
    <t>=1/8+4</t>
  </si>
  <si>
    <t>Samentrekken met haakjes, en functies als som</t>
  </si>
  <si>
    <t>=</t>
  </si>
  <si>
    <t>Contante waarde</t>
  </si>
  <si>
    <t>Oprenten</t>
  </si>
  <si>
    <t>=1/(1+2%)^(2028- 2026)</t>
  </si>
  <si>
    <t>=1/(1+2%)^(2028- 2026 +1)</t>
  </si>
  <si>
    <t>=1/(1+2%)^(2028- 2026 -0,5)</t>
  </si>
  <si>
    <t>=100*(1+2%)^(2028- 2026)</t>
  </si>
  <si>
    <t>=100*(1+2%)^(2028- 2026 +1)</t>
  </si>
  <si>
    <t>=100*(1+2%)^(2028- 2026 -0,5)</t>
  </si>
  <si>
    <t>=(1+2%)^-(2028- 2026)</t>
  </si>
  <si>
    <t>=(1+2%)^-(2028- 2026 +1)</t>
  </si>
  <si>
    <t>=(1+2%)^-(2028- 2026 -0,5)</t>
  </si>
  <si>
    <t>Indexeren</t>
  </si>
  <si>
    <t>Basis + 1,5 jaar rente</t>
  </si>
  <si>
    <t>Basis + 2 jaar rente over rente</t>
  </si>
  <si>
    <t>Basis + 3 jaar rente over rente</t>
  </si>
  <si>
    <t>Rente 2 jaar</t>
  </si>
  <si>
    <t>Rente 3 jaar</t>
  </si>
  <si>
    <t>Rente 1,5 jaar</t>
  </si>
  <si>
    <t>=100*(1+5%)^(2028- 2026)</t>
  </si>
  <si>
    <t>=100*(1+5%)^(2028- 2026 +1)</t>
  </si>
  <si>
    <t>=100*(1+5%)^(2028- 2026 -0,5)</t>
  </si>
  <si>
    <t>=100*(1+5%)^(2028- 2026) -100</t>
  </si>
  <si>
    <t>=100*(1+5%)^(2028- 2026 +1) - 100</t>
  </si>
  <si>
    <t>=100*(1+5%)^(2028- 2026 -0,5) -100</t>
  </si>
  <si>
    <t xml:space="preserve">index 2 </t>
  </si>
  <si>
    <t>index 3 jaar</t>
  </si>
  <si>
    <t>index 1,5 jaar</t>
  </si>
  <si>
    <t>Reeks</t>
  </si>
  <si>
    <t>(1+5%)</t>
  </si>
  <si>
    <t>=100*(1+2%)/</t>
  </si>
  <si>
    <t>+</t>
  </si>
  <si>
    <t>100*(1+2%)^2/</t>
  </si>
  <si>
    <t>(1+5%)^2</t>
  </si>
  <si>
    <t>100*(1+2%) ^3/</t>
  </si>
  <si>
    <t>(1+5%)^3</t>
  </si>
  <si>
    <t>100*(1+2%) ^4/</t>
  </si>
  <si>
    <t>(1+5%)^4</t>
  </si>
  <si>
    <t>reeks einde jaar</t>
  </si>
  <si>
    <t>reeks halverwege jaar</t>
  </si>
  <si>
    <t>=100*(1+2%)^0,5/</t>
  </si>
  <si>
    <t>(1+5%)^0,5</t>
  </si>
  <si>
    <t>100*(1+2%)^1,5/</t>
  </si>
  <si>
    <t>(1+5%)^1,5</t>
  </si>
  <si>
    <t>100*(1+2%) ^2,5/</t>
  </si>
  <si>
    <t>(1+5%)^2,5</t>
  </si>
  <si>
    <t>100*(1+2%) ^3,5/</t>
  </si>
  <si>
    <t>(1+5%)^3,5</t>
  </si>
  <si>
    <t>reeks begin jaar</t>
  </si>
  <si>
    <t>=100*(1+2%)^0/</t>
  </si>
  <si>
    <t>100*(1+2%)^1/</t>
  </si>
  <si>
    <t>(1+5%)^1</t>
  </si>
  <si>
    <t>100*(1+2%) ^2/</t>
  </si>
  <si>
    <t>(1+5%)^0</t>
  </si>
  <si>
    <t>372, 23</t>
  </si>
  <si>
    <t>=1/(SOM (g4:g6; 4))</t>
  </si>
  <si>
    <t>Haakjes zorgen ervoor dat bepaalde getallen samen worden genomen in een berekening. Ze zijn niet altijd nodig.</t>
  </si>
  <si>
    <t>=-((8+4)/(12+8))</t>
  </si>
  <si>
    <t>Reeksen van indexen en contantmaken (verdisconteren) komen veel voor.</t>
  </si>
  <si>
    <t>Basisbedrag met rente over rente (samengesteld interest) is rekenkundig gelijk aan indexeren.</t>
  </si>
  <si>
    <t>Berekening van alleen de rente.</t>
  </si>
  <si>
    <t>Rente over rente (samengesteld interest)  wordt berekend door verschil in jaren voorafgaand door "^".</t>
  </si>
  <si>
    <t>Terugrekenen in de tijd (contant maken) gebeurt door te delen door het verschil in jaren voorafgaand door "^".</t>
  </si>
  <si>
    <t>Andere weergave.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</si>
</sst>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quotePrefix="1" applyNumberFormat="1"/>
    <xf numFmtId="4" fontId="0" fillId="0" borderId="0" xfId="0" applyNumberFormat="1"/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quotePrefix="1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B0EB-8D11-4FF5-8501-A12468334D54}">
  <dimension ref="C2:N49"/>
  <sheetViews>
    <sheetView tabSelected="1" zoomScaleNormal="100" workbookViewId="0">
      <selection activeCell="Q10" sqref="Q10"/>
    </sheetView>
  </sheetViews>
  <sheetFormatPr defaultRowHeight="15" x14ac:dyDescent="0.25"/>
  <cols>
    <col min="3" max="3" width="4.42578125" customWidth="1"/>
    <col min="4" max="4" width="7.42578125" customWidth="1"/>
    <col min="5" max="5" width="15" customWidth="1"/>
    <col min="6" max="6" width="17.5703125" customWidth="1"/>
    <col min="7" max="7" width="7.7109375" customWidth="1"/>
    <col min="8" max="8" width="14.7109375" customWidth="1"/>
    <col min="10" max="10" width="16.140625" customWidth="1"/>
    <col min="12" max="12" width="16.140625" customWidth="1"/>
  </cols>
  <sheetData>
    <row r="2" spans="3:8" x14ac:dyDescent="0.25">
      <c r="C2" s="4" t="s">
        <v>3</v>
      </c>
      <c r="D2" s="4"/>
    </row>
    <row r="3" spans="3:8" x14ac:dyDescent="0.25">
      <c r="D3" t="s">
        <v>60</v>
      </c>
      <c r="G3" s="1"/>
    </row>
    <row r="4" spans="3:8" x14ac:dyDescent="0.25">
      <c r="E4" s="1" t="s">
        <v>2</v>
      </c>
      <c r="G4" s="2" t="s">
        <v>4</v>
      </c>
      <c r="H4" s="1">
        <f>1/8+4</f>
        <v>4.125</v>
      </c>
    </row>
    <row r="5" spans="3:8" x14ac:dyDescent="0.25">
      <c r="E5" s="1" t="s">
        <v>1</v>
      </c>
      <c r="G5" s="2" t="s">
        <v>4</v>
      </c>
      <c r="H5" s="1">
        <f>1/(8+4)</f>
        <v>8.3333333333333329E-2</v>
      </c>
    </row>
    <row r="6" spans="3:8" x14ac:dyDescent="0.25">
      <c r="E6" s="1" t="s">
        <v>0</v>
      </c>
      <c r="G6" s="3" t="s">
        <v>4</v>
      </c>
      <c r="H6" s="1">
        <f>1/SUM(8,4)</f>
        <v>8.3333333333333329E-2</v>
      </c>
    </row>
    <row r="7" spans="3:8" x14ac:dyDescent="0.25">
      <c r="E7" s="1" t="s">
        <v>59</v>
      </c>
      <c r="G7" s="3" t="s">
        <v>4</v>
      </c>
      <c r="H7" s="1">
        <f>1/(SUM(H4:H6,4))</f>
        <v>0.12060301507537689</v>
      </c>
    </row>
    <row r="8" spans="3:8" x14ac:dyDescent="0.25">
      <c r="E8" s="1" t="s">
        <v>61</v>
      </c>
      <c r="G8" s="3" t="s">
        <v>4</v>
      </c>
      <c r="H8" s="1">
        <f>-((8+4)/(12+8))</f>
        <v>-0.6</v>
      </c>
    </row>
    <row r="10" spans="3:8" x14ac:dyDescent="0.25">
      <c r="C10" s="4" t="s">
        <v>5</v>
      </c>
      <c r="D10" s="4"/>
    </row>
    <row r="11" spans="3:8" x14ac:dyDescent="0.25">
      <c r="C11" s="4"/>
      <c r="D11" t="s">
        <v>66</v>
      </c>
    </row>
    <row r="12" spans="3:8" x14ac:dyDescent="0.25">
      <c r="E12" s="1" t="s">
        <v>7</v>
      </c>
      <c r="G12" s="3" t="s">
        <v>4</v>
      </c>
      <c r="H12" s="1">
        <f>1/(1+2%)^(2028- 2026)</f>
        <v>0.96116878123798544</v>
      </c>
    </row>
    <row r="13" spans="3:8" x14ac:dyDescent="0.25">
      <c r="E13" s="1" t="s">
        <v>8</v>
      </c>
      <c r="G13" s="3" t="s">
        <v>4</v>
      </c>
      <c r="H13" s="1">
        <f>1/(1+2%)^(2028- 2026 +1)</f>
        <v>0.94232233454704462</v>
      </c>
    </row>
    <row r="14" spans="3:8" x14ac:dyDescent="0.25">
      <c r="E14" s="1" t="s">
        <v>9</v>
      </c>
      <c r="G14" s="3" t="s">
        <v>4</v>
      </c>
      <c r="H14" s="1">
        <f>1/(1+2%)^(2028- 2026 -0.5)</f>
        <v>0.97073288527124924</v>
      </c>
    </row>
    <row r="15" spans="3:8" x14ac:dyDescent="0.25">
      <c r="D15" t="s">
        <v>67</v>
      </c>
    </row>
    <row r="16" spans="3:8" x14ac:dyDescent="0.25">
      <c r="E16" s="1" t="s">
        <v>13</v>
      </c>
      <c r="G16" s="3" t="s">
        <v>4</v>
      </c>
      <c r="H16" s="1">
        <f>(1+2%)^-(2028- 2026)</f>
        <v>0.96116878123798544</v>
      </c>
    </row>
    <row r="17" spans="3:10" x14ac:dyDescent="0.25">
      <c r="E17" s="1" t="s">
        <v>14</v>
      </c>
      <c r="G17" s="3" t="s">
        <v>4</v>
      </c>
      <c r="H17" s="1">
        <f>(1+2%)^-(2028- 2026 +1)</f>
        <v>0.94232233454704462</v>
      </c>
    </row>
    <row r="18" spans="3:10" x14ac:dyDescent="0.25">
      <c r="E18" s="1" t="s">
        <v>15</v>
      </c>
      <c r="G18" s="3" t="s">
        <v>4</v>
      </c>
      <c r="H18" s="1">
        <f>(1+2%)^-(2028- 2026 -0.5)</f>
        <v>0.97073288527124924</v>
      </c>
    </row>
    <row r="20" spans="3:10" x14ac:dyDescent="0.25">
      <c r="C20" s="4" t="s">
        <v>16</v>
      </c>
      <c r="D20" s="4"/>
    </row>
    <row r="21" spans="3:10" x14ac:dyDescent="0.25">
      <c r="D21" t="s">
        <v>65</v>
      </c>
    </row>
    <row r="23" spans="3:10" x14ac:dyDescent="0.25">
      <c r="E23" s="1" t="s">
        <v>10</v>
      </c>
      <c r="G23" s="3" t="s">
        <v>4</v>
      </c>
      <c r="H23" s="5">
        <f>100*(1+2%)^(2028- 2026)</f>
        <v>104.03999999999999</v>
      </c>
      <c r="J23" t="s">
        <v>29</v>
      </c>
    </row>
    <row r="24" spans="3:10" x14ac:dyDescent="0.25">
      <c r="E24" s="1" t="s">
        <v>11</v>
      </c>
      <c r="G24" s="3" t="s">
        <v>4</v>
      </c>
      <c r="H24" s="5">
        <f>100*(1+2%)^(2028- 2026 +1)</f>
        <v>106.12079999999999</v>
      </c>
      <c r="J24" t="s">
        <v>30</v>
      </c>
    </row>
    <row r="25" spans="3:10" x14ac:dyDescent="0.25">
      <c r="E25" s="1" t="s">
        <v>12</v>
      </c>
      <c r="G25" s="3" t="s">
        <v>4</v>
      </c>
      <c r="H25" s="5">
        <f>100*(1+2%)^(2028- 2026 -0.5)</f>
        <v>103.0149503712932</v>
      </c>
      <c r="J25" t="s">
        <v>31</v>
      </c>
    </row>
    <row r="27" spans="3:10" x14ac:dyDescent="0.25">
      <c r="C27" s="4" t="s">
        <v>6</v>
      </c>
      <c r="D27" s="4"/>
    </row>
    <row r="28" spans="3:10" x14ac:dyDescent="0.25">
      <c r="D28" t="s">
        <v>63</v>
      </c>
    </row>
    <row r="29" spans="3:10" x14ac:dyDescent="0.25">
      <c r="E29" s="1" t="s">
        <v>23</v>
      </c>
      <c r="G29" s="3" t="s">
        <v>4</v>
      </c>
      <c r="H29" s="5">
        <f>100*(1+5%)^(2028- 2026)</f>
        <v>110.25</v>
      </c>
      <c r="J29" t="s">
        <v>18</v>
      </c>
    </row>
    <row r="30" spans="3:10" x14ac:dyDescent="0.25">
      <c r="E30" s="1" t="s">
        <v>24</v>
      </c>
      <c r="G30" s="3" t="s">
        <v>4</v>
      </c>
      <c r="H30" s="5">
        <f>100*(1+5%)^(2028- 2026 +1)</f>
        <v>115.76250000000002</v>
      </c>
      <c r="J30" t="s">
        <v>19</v>
      </c>
    </row>
    <row r="31" spans="3:10" x14ac:dyDescent="0.25">
      <c r="E31" s="1" t="s">
        <v>25</v>
      </c>
      <c r="G31" s="3" t="s">
        <v>4</v>
      </c>
      <c r="H31" s="5">
        <f>100*(1+5%)^(2028- 2026 -0.5)</f>
        <v>107.59298304257578</v>
      </c>
      <c r="J31" t="s">
        <v>17</v>
      </c>
    </row>
    <row r="32" spans="3:10" x14ac:dyDescent="0.25">
      <c r="D32" t="s">
        <v>64</v>
      </c>
      <c r="H32" s="6"/>
    </row>
    <row r="33" spans="3:14" x14ac:dyDescent="0.25">
      <c r="E33" s="1" t="s">
        <v>26</v>
      </c>
      <c r="G33" s="3" t="s">
        <v>4</v>
      </c>
      <c r="H33" s="5">
        <f>100*(1+5%)^(2028- 2026) -100</f>
        <v>10.25</v>
      </c>
      <c r="J33" t="s">
        <v>20</v>
      </c>
    </row>
    <row r="34" spans="3:14" x14ac:dyDescent="0.25">
      <c r="E34" s="1" t="s">
        <v>27</v>
      </c>
      <c r="G34" s="3" t="s">
        <v>4</v>
      </c>
      <c r="H34" s="5">
        <f>100*(1+5%)^(2028- 2026 +1) - 100</f>
        <v>15.762500000000017</v>
      </c>
      <c r="J34" t="s">
        <v>21</v>
      </c>
    </row>
    <row r="35" spans="3:14" x14ac:dyDescent="0.25">
      <c r="E35" s="1" t="s">
        <v>28</v>
      </c>
      <c r="G35" s="3" t="s">
        <v>4</v>
      </c>
      <c r="H35" s="5">
        <f>100*(1+5%)^(2028- 2026 -0.5) -100</f>
        <v>7.5929830425757814</v>
      </c>
      <c r="J35" t="s">
        <v>22</v>
      </c>
    </row>
    <row r="37" spans="3:14" x14ac:dyDescent="0.25">
      <c r="C37" s="4" t="s">
        <v>32</v>
      </c>
    </row>
    <row r="38" spans="3:14" x14ac:dyDescent="0.25">
      <c r="C38" s="4"/>
      <c r="D38" t="s">
        <v>62</v>
      </c>
    </row>
    <row r="39" spans="3:14" x14ac:dyDescent="0.25">
      <c r="E39" s="18" t="s">
        <v>42</v>
      </c>
      <c r="F39" s="7" t="s">
        <v>34</v>
      </c>
      <c r="G39" s="19" t="s">
        <v>35</v>
      </c>
      <c r="H39" s="7" t="s">
        <v>36</v>
      </c>
      <c r="I39" s="19" t="s">
        <v>35</v>
      </c>
      <c r="J39" s="7" t="s">
        <v>38</v>
      </c>
      <c r="K39" s="19" t="s">
        <v>35</v>
      </c>
      <c r="L39" s="7" t="s">
        <v>40</v>
      </c>
      <c r="M39" s="19" t="s">
        <v>4</v>
      </c>
      <c r="N39" s="21" t="s">
        <v>58</v>
      </c>
    </row>
    <row r="40" spans="3:14" x14ac:dyDescent="0.25">
      <c r="E40" s="18"/>
      <c r="F40" s="7" t="s">
        <v>33</v>
      </c>
      <c r="G40" s="19"/>
      <c r="H40" s="7" t="s">
        <v>37</v>
      </c>
      <c r="I40" s="19"/>
      <c r="J40" s="7" t="s">
        <v>39</v>
      </c>
      <c r="K40" s="19"/>
      <c r="L40" s="7" t="s">
        <v>41</v>
      </c>
      <c r="M40" s="20"/>
      <c r="N40" s="21"/>
    </row>
    <row r="41" spans="3:14" x14ac:dyDescent="0.25">
      <c r="E41" s="17" t="s">
        <v>42</v>
      </c>
      <c r="F41" s="11">
        <f>100*(1+2%)/(1+5%)</f>
        <v>97.142857142857139</v>
      </c>
      <c r="G41" s="12" t="s">
        <v>35</v>
      </c>
      <c r="H41" s="11">
        <f>100*(1+2%)^2/(1+5%)^2</f>
        <v>94.367346938775498</v>
      </c>
      <c r="I41" s="12" t="s">
        <v>35</v>
      </c>
      <c r="J41" s="11">
        <f>100*(1+2%)^3/(1+5%)^3</f>
        <v>91.671137026239052</v>
      </c>
      <c r="K41" s="12" t="s">
        <v>35</v>
      </c>
      <c r="L41" s="11">
        <f>100*(1+2%)^4/(1+5%)^4</f>
        <v>89.051961682632239</v>
      </c>
      <c r="M41" s="13" t="s">
        <v>4</v>
      </c>
      <c r="N41" s="16">
        <f>SUM(F41:L41)</f>
        <v>372.23330279050396</v>
      </c>
    </row>
    <row r="42" spans="3:14" x14ac:dyDescent="0.25">
      <c r="N42" s="6"/>
    </row>
    <row r="43" spans="3:14" x14ac:dyDescent="0.25">
      <c r="E43" s="10" t="s">
        <v>43</v>
      </c>
      <c r="F43" s="7" t="s">
        <v>44</v>
      </c>
      <c r="G43" s="9" t="s">
        <v>35</v>
      </c>
      <c r="H43" s="7" t="s">
        <v>46</v>
      </c>
      <c r="I43" s="9" t="s">
        <v>35</v>
      </c>
      <c r="J43" s="7" t="s">
        <v>48</v>
      </c>
      <c r="K43" s="9" t="s">
        <v>35</v>
      </c>
      <c r="L43" s="7" t="s">
        <v>50</v>
      </c>
      <c r="M43" s="9" t="s">
        <v>4</v>
      </c>
      <c r="N43" s="14">
        <v>377.66770000000002</v>
      </c>
    </row>
    <row r="44" spans="3:14" x14ac:dyDescent="0.25">
      <c r="E44" s="9"/>
      <c r="F44" s="7" t="s">
        <v>45</v>
      </c>
      <c r="G44" s="9"/>
      <c r="H44" s="7" t="s">
        <v>47</v>
      </c>
      <c r="I44" s="9"/>
      <c r="J44" s="7" t="s">
        <v>49</v>
      </c>
      <c r="K44" s="9"/>
      <c r="L44" s="7" t="s">
        <v>51</v>
      </c>
      <c r="M44" s="8"/>
      <c r="N44" s="15"/>
    </row>
    <row r="45" spans="3:14" x14ac:dyDescent="0.25">
      <c r="E45" s="10" t="s">
        <v>43</v>
      </c>
      <c r="F45" s="11">
        <f>100*(1+2%)^0.5/(1+5%)^0.5</f>
        <v>98.561076060916221</v>
      </c>
      <c r="G45" s="12" t="s">
        <v>35</v>
      </c>
      <c r="H45" s="11">
        <f>100*(1+2%)^1.5/(1+5%)^1.5</f>
        <v>95.745045316318624</v>
      </c>
      <c r="I45" s="12" t="s">
        <v>35</v>
      </c>
      <c r="J45" s="11">
        <f>100*(1+2%)^2.5/(1+5%)^2.5</f>
        <v>93.009472592995223</v>
      </c>
      <c r="K45" s="12" t="s">
        <v>35</v>
      </c>
      <c r="L45" s="11">
        <f>100*(1+2%)^3.5/(1+5%)^3.5</f>
        <v>90.352059090338201</v>
      </c>
      <c r="M45" s="13" t="s">
        <v>4</v>
      </c>
      <c r="N45" s="16">
        <f>SUM(F45:L45)</f>
        <v>377.66765306056823</v>
      </c>
    </row>
    <row r="46" spans="3:14" x14ac:dyDescent="0.25">
      <c r="N46" s="6"/>
    </row>
    <row r="47" spans="3:14" x14ac:dyDescent="0.25">
      <c r="E47" s="18" t="s">
        <v>52</v>
      </c>
      <c r="F47" s="7" t="s">
        <v>53</v>
      </c>
      <c r="G47" s="19" t="s">
        <v>35</v>
      </c>
      <c r="H47" s="7" t="s">
        <v>54</v>
      </c>
      <c r="I47" s="19" t="s">
        <v>35</v>
      </c>
      <c r="J47" s="7" t="s">
        <v>56</v>
      </c>
      <c r="K47" s="19" t="s">
        <v>35</v>
      </c>
      <c r="L47" s="7" t="s">
        <v>38</v>
      </c>
      <c r="M47" s="19" t="s">
        <v>4</v>
      </c>
      <c r="N47" s="21">
        <v>383.18134110787173</v>
      </c>
    </row>
    <row r="48" spans="3:14" x14ac:dyDescent="0.25">
      <c r="E48" s="18"/>
      <c r="F48" s="7" t="s">
        <v>57</v>
      </c>
      <c r="G48" s="19"/>
      <c r="H48" s="7" t="s">
        <v>55</v>
      </c>
      <c r="I48" s="19"/>
      <c r="J48" s="7" t="s">
        <v>37</v>
      </c>
      <c r="K48" s="19"/>
      <c r="L48" s="7" t="s">
        <v>39</v>
      </c>
      <c r="M48" s="20"/>
      <c r="N48" s="22"/>
    </row>
    <row r="49" spans="5:14" x14ac:dyDescent="0.25">
      <c r="E49" s="17" t="s">
        <v>52</v>
      </c>
      <c r="F49" s="11">
        <f>100*(1+2%)^0/(1+5%)^0</f>
        <v>100</v>
      </c>
      <c r="G49" s="12" t="s">
        <v>35</v>
      </c>
      <c r="H49" s="11">
        <f>100*(1+2%)^1/(1+5%)^1</f>
        <v>97.142857142857139</v>
      </c>
      <c r="I49" s="12" t="s">
        <v>35</v>
      </c>
      <c r="J49" s="11">
        <f>100*(1+2%)^2/(1+5%)^2</f>
        <v>94.367346938775498</v>
      </c>
      <c r="K49" s="12" t="s">
        <v>35</v>
      </c>
      <c r="L49" s="11">
        <f>100*(1+2%)^3/(1+5%)^3</f>
        <v>91.671137026239052</v>
      </c>
      <c r="M49" s="13" t="s">
        <v>4</v>
      </c>
      <c r="N49" s="16">
        <f>SUM(F49:L49)</f>
        <v>383.18134110787173</v>
      </c>
    </row>
  </sheetData>
  <mergeCells count="12">
    <mergeCell ref="N47:N48"/>
    <mergeCell ref="M39:M40"/>
    <mergeCell ref="N39:N40"/>
    <mergeCell ref="E39:E40"/>
    <mergeCell ref="G39:G40"/>
    <mergeCell ref="I39:I40"/>
    <mergeCell ref="K39:K40"/>
    <mergeCell ref="E47:E48"/>
    <mergeCell ref="G47:G48"/>
    <mergeCell ref="I47:I48"/>
    <mergeCell ref="K47:K48"/>
    <mergeCell ref="M47:M48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Harkes | nextvastgoed</dc:creator>
  <cp:lastModifiedBy>Manita Kas | Nextvastgoed</cp:lastModifiedBy>
  <dcterms:created xsi:type="dcterms:W3CDTF">2026-01-05T09:19:00Z</dcterms:created>
  <dcterms:modified xsi:type="dcterms:W3CDTF">2026-01-06T15:28:53Z</dcterms:modified>
</cp:coreProperties>
</file>